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bielobradek\Documents\Blog\"/>
    </mc:Choice>
  </mc:AlternateContent>
  <xr:revisionPtr revIDLastSave="0" documentId="13_ncr:1_{DB6C02E0-95EC-49A9-8E88-65C00E5A7510}" xr6:coauthVersionLast="47" xr6:coauthVersionMax="47" xr10:uidLastSave="{00000000-0000-0000-0000-000000000000}"/>
  <bookViews>
    <workbookView xWindow="-108" yWindow="-108" windowWidth="23256" windowHeight="12576" xr2:uid="{88F130DA-4D0C-4D54-BB2A-AAD96BC158EA}"/>
  </bookViews>
  <sheets>
    <sheet name="Procent In-Market" sheetId="2" r:id="rId1"/>
    <sheet name="Opóźnieni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B11" i="2"/>
  <c r="B10" i="2"/>
  <c r="G9" i="2"/>
  <c r="G10" i="2" s="1"/>
  <c r="B9" i="2"/>
  <c r="Z38" i="1"/>
  <c r="C23" i="1"/>
  <c r="C24" i="1" s="1"/>
  <c r="C25" i="1" s="1"/>
  <c r="S22" i="1"/>
  <c r="T22" i="1"/>
  <c r="U22" i="1"/>
  <c r="V22" i="1"/>
  <c r="C22" i="1"/>
  <c r="Q22" i="1"/>
  <c r="R22" i="1"/>
  <c r="O22" i="1"/>
  <c r="P22" i="1"/>
  <c r="M22" i="1"/>
  <c r="N22" i="1"/>
  <c r="K22" i="1"/>
  <c r="L22" i="1"/>
  <c r="B22" i="1"/>
  <c r="AC24" i="1"/>
  <c r="AD24" i="1" s="1"/>
  <c r="AE24" i="1" s="1"/>
  <c r="AF24" i="1" s="1"/>
  <c r="AG24" i="1" s="1"/>
  <c r="AH24" i="1" s="1"/>
  <c r="AI24" i="1" s="1"/>
  <c r="AJ24" i="1" s="1"/>
  <c r="AJ25" i="1" s="1"/>
  <c r="J22" i="1"/>
  <c r="D22" i="1"/>
  <c r="E22" i="1"/>
  <c r="F22" i="1"/>
  <c r="G22" i="1"/>
  <c r="H22" i="1"/>
  <c r="I22" i="1"/>
  <c r="G12" i="2" l="1"/>
  <c r="G13" i="2" s="1"/>
  <c r="B12" i="2"/>
  <c r="B13" i="2" s="1"/>
  <c r="D24" i="1"/>
  <c r="W23" i="1"/>
  <c r="AK24" i="1"/>
  <c r="AG25" i="1"/>
  <c r="AH25" i="1"/>
  <c r="AF25" i="1"/>
  <c r="AD25" i="1"/>
  <c r="AI25" i="1"/>
  <c r="AE25" i="1"/>
  <c r="AC25" i="1"/>
  <c r="C26" i="1" a="1"/>
  <c r="E26" i="1" a="1"/>
  <c r="D26" i="1" a="1"/>
  <c r="C26" i="1" l="1"/>
  <c r="E26" i="1"/>
  <c r="D26" i="1"/>
  <c r="E24" i="1"/>
  <c r="D25" i="1"/>
  <c r="AL24" i="1"/>
  <c r="AK25" i="1"/>
  <c r="F26" i="1" a="1"/>
  <c r="F26" i="1" l="1"/>
  <c r="F24" i="1"/>
  <c r="E25" i="1"/>
  <c r="C27" i="1"/>
  <c r="C28" i="1" s="1"/>
  <c r="C30" i="1" s="1"/>
  <c r="AL25" i="1"/>
  <c r="AM24" i="1"/>
  <c r="G26" i="1" a="1"/>
  <c r="G26" i="1" l="1"/>
  <c r="G24" i="1"/>
  <c r="F25" i="1"/>
  <c r="D27" i="1"/>
  <c r="D28" i="1" s="1"/>
  <c r="D30" i="1" s="1"/>
  <c r="AN24" i="1"/>
  <c r="AM25" i="1"/>
  <c r="H26" i="1" a="1"/>
  <c r="H26" i="1" l="1"/>
  <c r="H24" i="1"/>
  <c r="G25" i="1"/>
  <c r="E27" i="1"/>
  <c r="AN25" i="1"/>
  <c r="AO24" i="1"/>
  <c r="I26" i="1" a="1"/>
  <c r="I26" i="1" l="1"/>
  <c r="I24" i="1"/>
  <c r="H25" i="1"/>
  <c r="E28" i="1"/>
  <c r="E30" i="1" s="1"/>
  <c r="F27" i="1"/>
  <c r="AP24" i="1"/>
  <c r="AQ24" i="1" s="1"/>
  <c r="AO25" i="1"/>
  <c r="J26" i="1" a="1"/>
  <c r="J26" i="1" l="1"/>
  <c r="J24" i="1"/>
  <c r="I25" i="1"/>
  <c r="F28" i="1"/>
  <c r="F30" i="1" s="1"/>
  <c r="G27" i="1"/>
  <c r="AR24" i="1"/>
  <c r="AQ25" i="1"/>
  <c r="AP25" i="1"/>
  <c r="K26" i="1" a="1"/>
  <c r="K26" i="1" l="1"/>
  <c r="K24" i="1"/>
  <c r="J25" i="1"/>
  <c r="AR25" i="1"/>
  <c r="AS24" i="1"/>
  <c r="G28" i="1"/>
  <c r="G30" i="1" s="1"/>
  <c r="H27" i="1"/>
  <c r="L26" i="1" a="1"/>
  <c r="L26" i="1" l="1"/>
  <c r="L24" i="1"/>
  <c r="K25" i="1"/>
  <c r="AT24" i="1"/>
  <c r="AS25" i="1"/>
  <c r="H28" i="1"/>
  <c r="H30" i="1" s="1"/>
  <c r="I27" i="1"/>
  <c r="M26" i="1" a="1"/>
  <c r="M26" i="1" l="1"/>
  <c r="M24" i="1"/>
  <c r="L25" i="1"/>
  <c r="AU24" i="1"/>
  <c r="AT25" i="1"/>
  <c r="I28" i="1"/>
  <c r="I30" i="1" s="1"/>
  <c r="J27" i="1"/>
  <c r="N26" i="1" a="1"/>
  <c r="N26" i="1" l="1"/>
  <c r="N24" i="1"/>
  <c r="M25" i="1"/>
  <c r="AV24" i="1"/>
  <c r="AV25" i="1" s="1"/>
  <c r="AU25" i="1"/>
  <c r="J28" i="1"/>
  <c r="J30" i="1" s="1"/>
  <c r="K27" i="1"/>
  <c r="O26" i="1" a="1"/>
  <c r="O26" i="1" l="1"/>
  <c r="O24" i="1"/>
  <c r="N25" i="1"/>
  <c r="K28" i="1"/>
  <c r="K30" i="1" s="1"/>
  <c r="L27" i="1"/>
  <c r="P26" i="1" a="1"/>
  <c r="P26" i="1" l="1"/>
  <c r="P24" i="1"/>
  <c r="O25" i="1"/>
  <c r="L28" i="1"/>
  <c r="L30" i="1" s="1"/>
  <c r="M27" i="1"/>
  <c r="Q26" i="1" a="1"/>
  <c r="Q26" i="1" l="1"/>
  <c r="Q24" i="1"/>
  <c r="P25" i="1"/>
  <c r="M28" i="1"/>
  <c r="M30" i="1" s="1"/>
  <c r="N27" i="1"/>
  <c r="O27" i="1" s="1"/>
  <c r="R26" i="1" a="1"/>
  <c r="R26" i="1" l="1"/>
  <c r="R24" i="1"/>
  <c r="Q25" i="1"/>
  <c r="O28" i="1"/>
  <c r="O30" i="1" s="1"/>
  <c r="N28" i="1"/>
  <c r="N30" i="1" s="1"/>
  <c r="P27" i="1"/>
  <c r="S26" i="1" a="1"/>
  <c r="S26" i="1" l="1"/>
  <c r="S24" i="1"/>
  <c r="R25" i="1"/>
  <c r="P28" i="1"/>
  <c r="P30" i="1" s="1"/>
  <c r="Q27" i="1"/>
  <c r="T26" i="1" a="1"/>
  <c r="T26" i="1" l="1"/>
  <c r="S25" i="1"/>
  <c r="T24" i="1"/>
  <c r="Q28" i="1"/>
  <c r="Q30" i="1" s="1"/>
  <c r="R27" i="1"/>
  <c r="S27" i="1" s="1"/>
  <c r="U26" i="1" a="1"/>
  <c r="U26" i="1" l="1"/>
  <c r="T25" i="1"/>
  <c r="U24" i="1"/>
  <c r="T27" i="1"/>
  <c r="S28" i="1"/>
  <c r="S30" i="1" s="1"/>
  <c r="R28" i="1"/>
  <c r="V26" i="1" a="1"/>
  <c r="V26" i="1" l="1"/>
  <c r="U25" i="1"/>
  <c r="V24" i="1"/>
  <c r="V25" i="1" s="1"/>
  <c r="U27" i="1"/>
  <c r="T28" i="1"/>
  <c r="T30" i="1" s="1"/>
  <c r="R30" i="1"/>
  <c r="V27" i="1" l="1"/>
  <c r="W27" i="1" s="1"/>
  <c r="U28" i="1"/>
  <c r="U30" i="1" s="1"/>
  <c r="S29" i="1" l="1"/>
  <c r="T29" i="1"/>
  <c r="J29" i="1"/>
  <c r="P29" i="1"/>
  <c r="M29" i="1"/>
  <c r="D29" i="1"/>
  <c r="I29" i="1"/>
  <c r="H29" i="1"/>
  <c r="C29" i="1"/>
  <c r="N29" i="1"/>
  <c r="R29" i="1"/>
  <c r="Q29" i="1"/>
  <c r="K29" i="1"/>
  <c r="F29" i="1"/>
  <c r="E29" i="1"/>
  <c r="L29" i="1"/>
  <c r="O29" i="1"/>
  <c r="G29" i="1"/>
  <c r="U29" i="1"/>
  <c r="V28" i="1"/>
  <c r="V29" i="1"/>
  <c r="V30" i="1" l="1"/>
  <c r="W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Igor Bielobradek</author>
  </authors>
  <commentList>
    <comment ref="A4" authorId="0" shapeId="0" xr:uid="{79C3637A-2368-4A6C-BC11-CAB504BF4B28}">
      <text>
        <r>
          <rPr>
            <sz val="9"/>
            <color indexed="81"/>
            <rFont val="Tahoma"/>
            <family val="2"/>
            <charset val="238"/>
          </rPr>
          <t>Jak jest całkowita liczba klientów?
(liczba nie wypływa na wynik procentowy)</t>
        </r>
      </text>
    </comment>
    <comment ref="F4" authorId="0" shapeId="0" xr:uid="{9076109C-325E-4284-A54F-7E23DD077D7B}">
      <text>
        <r>
          <rPr>
            <sz val="9"/>
            <color indexed="81"/>
            <rFont val="Tahoma"/>
            <family val="2"/>
            <charset val="238"/>
          </rPr>
          <t>Jak jest całkowita liczba klientów?
(liczba nie wypływa na wynik procentowy)</t>
        </r>
      </text>
    </comment>
    <comment ref="A5" authorId="0" shapeId="0" xr:uid="{B4386E37-C1D7-4EB2-8C27-C656D4026F7F}">
      <text>
        <r>
          <rPr>
            <sz val="9"/>
            <color indexed="81"/>
            <rFont val="Tahoma"/>
            <family val="2"/>
            <charset val="238"/>
          </rPr>
          <t>Ilu klientów w danej kategori na rynku średnio zmienia dostawcę w ciągu roku?</t>
        </r>
      </text>
    </comment>
    <comment ref="F5" authorId="0" shapeId="0" xr:uid="{CD567523-2CEB-4BD7-BD4D-2643C4C55160}">
      <text>
        <r>
          <rPr>
            <sz val="9"/>
            <color indexed="81"/>
            <rFont val="Tahoma"/>
            <family val="2"/>
            <charset val="238"/>
          </rPr>
          <t>Ile miesięcy upłynie zanim klient ponownie będze kupował produkt w danej kategorii?</t>
        </r>
      </text>
    </comment>
    <comment ref="A6" authorId="0" shapeId="0" xr:uid="{E6277F75-0E01-4D50-92DB-ED1E213F53BD}">
      <text>
        <r>
          <rPr>
            <sz val="9"/>
            <color indexed="81"/>
            <rFont val="Tahoma"/>
            <family val="2"/>
            <charset val="238"/>
          </rPr>
          <t>Ile miesięcy średnio klient w twojej kategorii kupuje, tzn. porówuje i wybiera ofertę?</t>
        </r>
      </text>
    </comment>
    <comment ref="F6" authorId="0" shapeId="0" xr:uid="{B75627F9-566A-467C-9281-F623656BB04D}">
      <text>
        <r>
          <rPr>
            <sz val="9"/>
            <color indexed="81"/>
            <rFont val="Tahoma"/>
            <family val="2"/>
            <charset val="238"/>
          </rPr>
          <t>Ile miesięcy średnio klient w twojej kategorii kupuje, tzn. porówuje i wybiera ofertę?</t>
        </r>
      </text>
    </comment>
    <comment ref="A9" authorId="0" shapeId="0" xr:uid="{51B02392-7430-4965-B323-DCC8631455AA}">
      <text>
        <r>
          <rPr>
            <sz val="9"/>
            <color indexed="81"/>
            <rFont val="Tahoma"/>
            <family val="2"/>
            <charset val="238"/>
          </rPr>
          <t xml:space="preserve">Ilu klientów w danym roku będzie poszukiwało dostawcy w danej kategorii?
</t>
        </r>
        <r>
          <rPr>
            <b/>
            <sz val="9"/>
            <color indexed="81"/>
            <rFont val="Tahoma"/>
            <family val="2"/>
            <charset val="238"/>
          </rPr>
          <t>Całkowity rynek * Churn (rocznie)</t>
        </r>
      </text>
    </comment>
    <comment ref="F9" authorId="0" shapeId="0" xr:uid="{CBC81E8E-B084-4B41-B005-482FB883ED8A}">
      <text>
        <r>
          <rPr>
            <sz val="9"/>
            <color indexed="81"/>
            <rFont val="Tahoma"/>
            <family val="2"/>
            <charset val="238"/>
          </rPr>
          <t>Ilu klientów w danej kategori na rynku średnio zmienia dostawcę w ciągu roku?</t>
        </r>
      </text>
    </comment>
    <comment ref="A10" authorId="0" shapeId="0" xr:uid="{88B91AE0-4DDD-46EF-B3AD-D1C385E0C797}">
      <text>
        <r>
          <rPr>
            <sz val="9"/>
            <color indexed="81"/>
            <rFont val="Tahoma"/>
            <family val="2"/>
            <charset val="238"/>
          </rPr>
          <t xml:space="preserve">Ile miesięcy upłynie zanim klient ponownie będze kupował produkt w danej kategorii?
</t>
        </r>
        <r>
          <rPr>
            <b/>
            <sz val="9"/>
            <color indexed="81"/>
            <rFont val="Tahoma"/>
            <family val="2"/>
            <charset val="238"/>
          </rPr>
          <t xml:space="preserve">
12 / churn (rocznie)</t>
        </r>
      </text>
    </comment>
    <comment ref="F10" authorId="0" shapeId="0" xr:uid="{EC213B62-606A-427F-A75F-D3195ECDB60F}">
      <text>
        <r>
          <rPr>
            <sz val="9"/>
            <color indexed="81"/>
            <rFont val="Tahoma"/>
            <family val="2"/>
            <charset val="238"/>
          </rPr>
          <t>Ilu klientów w danym roku będzie poszukiwało dostawcy w danej kategorii?</t>
        </r>
      </text>
    </comment>
    <comment ref="A11" authorId="0" shapeId="0" xr:uid="{FEEF0213-D80B-47DE-BCD5-9F64A41BEAE3}">
      <text>
        <r>
          <rPr>
            <sz val="9"/>
            <color indexed="81"/>
            <rFont val="Tahoma"/>
            <family val="2"/>
            <charset val="238"/>
          </rPr>
          <t xml:space="preserve">Jaką częścią roku jest okres, kiedy klient jest in-market?
</t>
        </r>
        <r>
          <rPr>
            <b/>
            <sz val="9"/>
            <color indexed="81"/>
            <rFont val="Tahoma"/>
            <family val="2"/>
            <charset val="238"/>
          </rPr>
          <t xml:space="preserve">
Jak długo klient jest in-markert / 12</t>
        </r>
      </text>
    </comment>
    <comment ref="F11" authorId="0" shapeId="0" xr:uid="{7686822B-E102-4431-98D7-8D3019A6991C}">
      <text>
        <r>
          <rPr>
            <sz val="9"/>
            <color indexed="81"/>
            <rFont val="Tahoma"/>
            <family val="2"/>
            <charset val="238"/>
          </rPr>
          <t>Jaką częścią roku jest okres, kiedy klient jest in-market?</t>
        </r>
      </text>
    </comment>
    <comment ref="A12" authorId="0" shapeId="0" xr:uid="{18D3BB06-7151-4377-84CB-9C5C7B264896}">
      <text>
        <r>
          <rPr>
            <sz val="9"/>
            <color indexed="81"/>
            <rFont val="Tahoma"/>
            <family val="2"/>
            <charset val="238"/>
          </rPr>
          <t>Ilu klientów rocznie jest in-market * jaką częscią roku jest okres zakupu.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Igor Bielobradek</author>
  </authors>
  <commentList>
    <comment ref="A4" authorId="0" shapeId="0" xr:uid="{578DC5F1-E2AC-4838-AC38-29DF3D8A850D}">
      <text>
        <r>
          <rPr>
            <sz val="9"/>
            <color indexed="81"/>
            <rFont val="Tahoma"/>
            <family val="2"/>
            <charset val="238"/>
          </rPr>
          <t>Jak jest całkowita liczba klientów?
(liczba nie wypływa na wynik procentowy)</t>
        </r>
      </text>
    </comment>
    <comment ref="A5" authorId="0" shapeId="0" xr:uid="{7A866FAC-5B05-46C4-AA5C-22061FC13ECA}">
      <text>
        <r>
          <rPr>
            <sz val="9"/>
            <color indexed="81"/>
            <rFont val="Tahoma"/>
            <family val="2"/>
            <charset val="238"/>
          </rPr>
          <t>Jaki procent klientów jest in-market w każdym miesiącu? (patrz: zakładka "In-Market")</t>
        </r>
      </text>
    </comment>
    <comment ref="A6" authorId="0" shapeId="0" xr:uid="{F7328A36-20B1-457F-B346-5307291AA4E9}">
      <text>
        <r>
          <rPr>
            <sz val="9"/>
            <color indexed="81"/>
            <rFont val="Tahoma"/>
            <family val="2"/>
            <charset val="238"/>
          </rPr>
          <t>Jak długo trwa proces zakupu? (innymi słowy: jak długo średnio klienci są in-market by kupić produkt w danej kategorii).</t>
        </r>
      </text>
    </comment>
    <comment ref="A7" authorId="0" shapeId="0" xr:uid="{EF4CF469-7C3B-45CB-8AAE-D3008C063277}">
      <text>
        <r>
          <rPr>
            <sz val="9"/>
            <color indexed="81"/>
            <rFont val="Tahoma"/>
            <family val="2"/>
            <charset val="238"/>
          </rPr>
          <t>Do ilu procent całkowitego runku udało się dotrzeć z działaniem marketingowym realizowanym w Q1?</t>
        </r>
      </text>
    </comment>
    <comment ref="A8" authorId="0" shapeId="0" xr:uid="{754F2820-DCC4-4C4F-A518-CE3614645110}">
      <text>
        <r>
          <rPr>
            <sz val="9"/>
            <color indexed="81"/>
            <rFont val="Tahoma"/>
            <family val="2"/>
            <charset val="238"/>
          </rPr>
          <t>Ile procent tych, do których udało się dotrzeć zapamiętało przekaz marketingowy i jest pod jego wpływem.</t>
        </r>
      </text>
    </comment>
    <comment ref="A9" authorId="0" shapeId="0" xr:uid="{93BDA2F3-7DB0-49D4-9FD0-EAE958BC2B38}">
      <text>
        <r>
          <rPr>
            <sz val="9"/>
            <color indexed="81"/>
            <rFont val="Tahoma"/>
            <family val="2"/>
            <charset val="238"/>
          </rPr>
          <t>Ile procent tych, do których udało się dotrzeć zapamiętało przekaz marketingowy i jest pod jego wpływem pamięta go po upłynięciu 1 kwartału.</t>
        </r>
      </text>
    </comment>
    <comment ref="A10" authorId="0" shapeId="0" xr:uid="{B70401C0-D153-4D3E-99BD-31900281B585}">
      <text>
        <r>
          <rPr>
            <sz val="9"/>
            <color indexed="81"/>
            <rFont val="Tahoma"/>
            <family val="2"/>
            <charset val="238"/>
          </rPr>
          <t>Jaka jest skuteczność sprzedaży do klientów, którzy są pod wpływem przekazu marketingowego z Q1.</t>
        </r>
      </text>
    </comment>
    <comment ref="A11" authorId="0" shapeId="0" xr:uid="{4803DF73-6A29-48D6-8CCC-32D844A81309}">
      <text>
        <r>
          <rPr>
            <sz val="9"/>
            <color indexed="81"/>
            <rFont val="Tahoma"/>
            <family val="2"/>
            <charset val="238"/>
          </rPr>
          <t>Ile kosztowała akcja marketingowa zrealizowana w Q1</t>
        </r>
      </text>
    </comment>
    <comment ref="A22" authorId="0" shapeId="0" xr:uid="{E133F0A5-4471-4045-84AC-5C48FDF8D939}">
      <text>
        <r>
          <rPr>
            <sz val="9"/>
            <color indexed="81"/>
            <rFont val="Tahoma"/>
            <family val="2"/>
            <charset val="238"/>
          </rPr>
          <t xml:space="preserve">Ilu klientów jest in-market w danym kwartale?
</t>
        </r>
        <r>
          <rPr>
            <b/>
            <sz val="9"/>
            <color indexed="81"/>
            <rFont val="Tahoma"/>
            <family val="2"/>
            <charset val="238"/>
          </rPr>
          <t xml:space="preserve">
Całkowity rynek * procent klientów in-market</t>
        </r>
      </text>
    </comment>
    <comment ref="A23" authorId="0" shapeId="0" xr:uid="{A739CAF2-BAE2-4851-A543-E8330FABE0AB}">
      <text>
        <r>
          <rPr>
            <sz val="9"/>
            <color indexed="81"/>
            <rFont val="Tahoma"/>
            <family val="2"/>
            <charset val="238"/>
          </rPr>
          <t xml:space="preserve">Do ilu klientów dotarł marketing w kwartale Q1
</t>
        </r>
        <r>
          <rPr>
            <b/>
            <sz val="9"/>
            <color indexed="81"/>
            <rFont val="Tahoma"/>
            <family val="2"/>
            <charset val="238"/>
          </rPr>
          <t>Całkowity rynkek * zasięg marketingu</t>
        </r>
      </text>
    </comment>
    <comment ref="A24" authorId="0" shapeId="0" xr:uid="{A9D2215A-C48A-40AF-9BEE-5FD834BC45DA}">
      <text>
        <r>
          <rPr>
            <sz val="9"/>
            <color indexed="81"/>
            <rFont val="Tahoma"/>
            <family val="2"/>
            <charset val="238"/>
          </rPr>
          <t xml:space="preserve">Ilu z tych, do których dotarł marketing przyswoili przekaz i wciąż go pamiętają (czyli ma on wpływ na ich decyzje)
</t>
        </r>
        <r>
          <rPr>
            <b/>
            <sz val="9"/>
            <color indexed="81"/>
            <rFont val="Tahoma"/>
            <family val="2"/>
            <charset val="238"/>
          </rPr>
          <t xml:space="preserve">
= Do ilu dotarł marketing * Skuteczność marketingu * Ile % pamięta po kwartale</t>
        </r>
      </text>
    </comment>
    <comment ref="A25" authorId="0" shapeId="0" xr:uid="{A788FD82-BD88-49BC-B745-B0F968881ADF}">
      <text>
        <r>
          <rPr>
            <b/>
            <sz val="9"/>
            <color indexed="81"/>
            <rFont val="Tahoma"/>
            <family val="2"/>
            <charset val="238"/>
          </rPr>
          <t>Igor Bielobradek:</t>
        </r>
        <r>
          <rPr>
            <sz val="9"/>
            <color indexed="81"/>
            <rFont val="Tahoma"/>
            <family val="2"/>
            <charset val="238"/>
          </rPr>
          <t xml:space="preserve">
Ile klientów do którzy pamiętają marketing z Q1 kupiło (z względnieniem skuteczności sprzedaży)
</t>
        </r>
        <r>
          <rPr>
            <b/>
            <sz val="9"/>
            <color indexed="81"/>
            <rFont val="Tahoma"/>
            <family val="2"/>
            <charset val="238"/>
          </rPr>
          <t>= Ilu pamięta marketing * Ile % klientów in-market * skuteczność sprzedaż</t>
        </r>
      </text>
    </comment>
    <comment ref="A26" authorId="0" shapeId="0" xr:uid="{37C9FC1E-F2B0-498F-BD14-AF225B43B584}">
      <text>
        <r>
          <rPr>
            <b/>
            <sz val="9"/>
            <color indexed="81"/>
            <rFont val="Tahoma"/>
            <family val="2"/>
            <charset val="238"/>
          </rPr>
          <t>Igor Bielobradek:</t>
        </r>
        <r>
          <rPr>
            <sz val="9"/>
            <color indexed="81"/>
            <rFont val="Tahoma"/>
            <family val="2"/>
            <charset val="238"/>
          </rPr>
          <t xml:space="preserve">
Ile klientów do którzy pamiętają marketing z Q1 kupiło (z względnieniem skuteczności sprzedaży i opóźniania wynikającego z długości procesu sprzedaży)
</t>
        </r>
        <r>
          <rPr>
            <b/>
            <sz val="9"/>
            <color indexed="81"/>
            <rFont val="Tahoma"/>
            <family val="2"/>
            <charset val="238"/>
          </rPr>
          <t>= Ilu pamięta marketing * Ile % klientów in-market * skuteczność sprzedaż + PRZESUNIECIE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<sst xmlns="http://schemas.openxmlformats.org/spreadsheetml/2006/main" count="110" uniqueCount="65">
  <si>
    <t>Q1</t>
  </si>
  <si>
    <t>Q2</t>
  </si>
  <si>
    <t>Q3</t>
  </si>
  <si>
    <t>Q4</t>
  </si>
  <si>
    <t>Q5</t>
  </si>
  <si>
    <t xml:space="preserve">Q6 </t>
  </si>
  <si>
    <t>Q7</t>
  </si>
  <si>
    <t>Skuteczność marketingu</t>
  </si>
  <si>
    <t>Zasięg marketingu</t>
  </si>
  <si>
    <t>Skuteczność sprzedaży</t>
  </si>
  <si>
    <t>Q8</t>
  </si>
  <si>
    <t>% klientów in-market</t>
  </si>
  <si>
    <t>Ilu pamięta marketing?</t>
  </si>
  <si>
    <t>Skumulowane ilu kupiło</t>
  </si>
  <si>
    <t>Ile procent pamięta po kwartle?</t>
  </si>
  <si>
    <t>Tabela opóźnienia sprzedaży</t>
  </si>
  <si>
    <t>Numer kolumny</t>
  </si>
  <si>
    <t>O ile przesunąć?</t>
  </si>
  <si>
    <t>Q0</t>
  </si>
  <si>
    <t>O ile przesunąć? (korekta)</t>
  </si>
  <si>
    <t>Q9</t>
  </si>
  <si>
    <t>Q10</t>
  </si>
  <si>
    <t>SUMA</t>
  </si>
  <si>
    <t>Q11</t>
  </si>
  <si>
    <t>Q12</t>
  </si>
  <si>
    <t>N/A</t>
  </si>
  <si>
    <t>Q13</t>
  </si>
  <si>
    <t>Q14</t>
  </si>
  <si>
    <t>Q15</t>
  </si>
  <si>
    <t>Q16</t>
  </si>
  <si>
    <t>Zysk na 1 kliencie</t>
  </si>
  <si>
    <t>Skumulowany zysk</t>
  </si>
  <si>
    <t>Q17</t>
  </si>
  <si>
    <t>Q18</t>
  </si>
  <si>
    <t>Q19</t>
  </si>
  <si>
    <t>Q20</t>
  </si>
  <si>
    <t>Churn (rocznie)</t>
  </si>
  <si>
    <t>miesięcy</t>
  </si>
  <si>
    <t>klientów</t>
  </si>
  <si>
    <t>Całkowity rynek</t>
  </si>
  <si>
    <t>Ilu  klientów rocznie jest in-market?</t>
  </si>
  <si>
    <t>Jaką częścią roku jest okres zakupu?</t>
  </si>
  <si>
    <t>Jak często kupują produkt? (mc)</t>
  </si>
  <si>
    <t>Wprowadź założenia:</t>
  </si>
  <si>
    <t>Jak długo klient jest in-market?</t>
  </si>
  <si>
    <t>Ilu klientów jest in-market w każdym miesiącu?</t>
  </si>
  <si>
    <t>Jaki procent klientów jest in-market w każdym miesiącu?</t>
  </si>
  <si>
    <t>miesięce</t>
  </si>
  <si>
    <t>Zobacz wyliczenia:</t>
  </si>
  <si>
    <t>Zobacz wyliczenia</t>
  </si>
  <si>
    <t>WYLICZENIE OPÓŹNIENIA EFEKTU MARKETINGU</t>
  </si>
  <si>
    <t>Ile trwa zakup (w kwartałach)</t>
  </si>
  <si>
    <t>Koszt marketingu w Q1</t>
  </si>
  <si>
    <t>Do ilu dotarł markeitng?</t>
  </si>
  <si>
    <t>Ilu klientów in-market?</t>
  </si>
  <si>
    <t>Ilu kupiło (z opóźnieniem sprzedaży)</t>
  </si>
  <si>
    <t>Ilu kupiło (bez opóźnienia sprzedaży)</t>
  </si>
  <si>
    <t>Jaki procent klientów już kupił?</t>
  </si>
  <si>
    <t>Marketing ROI</t>
  </si>
  <si>
    <t>ILE PROCENT KLIENTÓW JEST IN-MARKET?</t>
  </si>
  <si>
    <t>Credits:</t>
  </si>
  <si>
    <t>Plik przygotował Igor Bielobradek na postawie wpisu Dale W. Harrison: https://www.linkedin.com/feed/update/urn:li:activity:7175217773600497664/</t>
  </si>
  <si>
    <t>Plik przygotował Igor Bielobradek na postawie wpisu Dale W. Harrison: https://www.linkedin.com/feed/update/urn:li:activity:7132088929842823168/</t>
  </si>
  <si>
    <t>Więcej o regule 95:5 przeczytasz na blogu:</t>
  </si>
  <si>
    <t>https://b2b-marketing.pl/2024/09/22/regula-955-czyli-dlaczego-mozesz-sprzedawac-tylko-do-5-klietnow/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</si>
</sst>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\ &quot;zł&quot;_-;\-* #,##0\ &quot;zł&quot;_-;_-* &quot;-&quot;??\ &quot;zł&quot;_-;_-@_-"/>
  </numFmts>
  <fonts count="9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u/>
      <sz val="11"/>
      <color theme="10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9" fontId="0" fillId="0" borderId="0" xfId="0" applyNumberFormat="1"/>
    <xf numFmtId="1" fontId="0" fillId="0" borderId="0" xfId="0" applyNumberFormat="1"/>
    <xf numFmtId="164" fontId="0" fillId="0" borderId="0" xfId="1" applyNumberFormat="1" applyFont="1"/>
    <xf numFmtId="0" fontId="2" fillId="0" borderId="0" xfId="0" applyFont="1"/>
    <xf numFmtId="164" fontId="0" fillId="0" borderId="4" xfId="1" applyNumberFormat="1" applyFont="1" applyBorder="1"/>
    <xf numFmtId="164" fontId="0" fillId="0" borderId="0" xfId="1" applyNumberFormat="1" applyFont="1" applyBorder="1"/>
    <xf numFmtId="164" fontId="0" fillId="0" borderId="5" xfId="1" applyNumberFormat="1" applyFont="1" applyBorder="1"/>
    <xf numFmtId="10" fontId="0" fillId="0" borderId="4" xfId="2" applyNumberFormat="1" applyFont="1" applyBorder="1"/>
    <xf numFmtId="10" fontId="0" fillId="0" borderId="0" xfId="2" applyNumberFormat="1" applyFont="1" applyBorder="1"/>
    <xf numFmtId="10" fontId="0" fillId="0" borderId="5" xfId="2" applyNumberFormat="1" applyFont="1" applyBorder="1"/>
    <xf numFmtId="164" fontId="0" fillId="0" borderId="4" xfId="0" applyNumberFormat="1" applyBorder="1"/>
    <xf numFmtId="164" fontId="0" fillId="0" borderId="0" xfId="0" applyNumberFormat="1"/>
    <xf numFmtId="164" fontId="0" fillId="0" borderId="5" xfId="0" applyNumberFormat="1" applyBorder="1"/>
    <xf numFmtId="164" fontId="0" fillId="0" borderId="0" xfId="1" applyNumberFormat="1" applyFont="1" applyFill="1" applyBorder="1"/>
    <xf numFmtId="10" fontId="0" fillId="0" borderId="6" xfId="1" applyNumberFormat="1" applyFont="1" applyBorder="1"/>
    <xf numFmtId="10" fontId="0" fillId="0" borderId="7" xfId="1" applyNumberFormat="1" applyFont="1" applyBorder="1"/>
    <xf numFmtId="10" fontId="0" fillId="0" borderId="8" xfId="1" applyNumberFormat="1" applyFont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0" fontId="0" fillId="0" borderId="0" xfId="0" applyNumberFormat="1"/>
    <xf numFmtId="0" fontId="5" fillId="0" borderId="0" xfId="0" applyFont="1"/>
    <xf numFmtId="165" fontId="0" fillId="0" borderId="0" xfId="2" applyNumberFormat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2" fontId="0" fillId="0" borderId="0" xfId="0" applyNumberFormat="1"/>
    <xf numFmtId="0" fontId="0" fillId="0" borderId="6" xfId="0" applyBorder="1"/>
    <xf numFmtId="10" fontId="0" fillId="0" borderId="7" xfId="0" applyNumberFormat="1" applyBorder="1"/>
    <xf numFmtId="0" fontId="0" fillId="0" borderId="8" xfId="0" applyBorder="1"/>
    <xf numFmtId="9" fontId="5" fillId="0" borderId="2" xfId="0" applyNumberFormat="1" applyFont="1" applyBorder="1"/>
    <xf numFmtId="0" fontId="2" fillId="0" borderId="3" xfId="0" applyFont="1" applyBorder="1"/>
    <xf numFmtId="0" fontId="2" fillId="3" borderId="0" xfId="0" applyFont="1" applyFill="1"/>
    <xf numFmtId="0" fontId="0" fillId="3" borderId="0" xfId="0" applyFill="1"/>
    <xf numFmtId="0" fontId="8" fillId="3" borderId="0" xfId="3" applyFill="1"/>
    <xf numFmtId="0" fontId="7" fillId="3" borderId="0" xfId="0" applyFont="1" applyFill="1"/>
    <xf numFmtId="0" fontId="6" fillId="3" borderId="0" xfId="0" applyFont="1" applyFill="1"/>
    <xf numFmtId="0" fontId="0" fillId="4" borderId="0" xfId="0" applyFill="1"/>
    <xf numFmtId="9" fontId="0" fillId="4" borderId="0" xfId="0" applyNumberFormat="1" applyFill="1"/>
    <xf numFmtId="1" fontId="0" fillId="4" borderId="0" xfId="0" applyNumberFormat="1" applyFill="1"/>
    <xf numFmtId="9" fontId="0" fillId="4" borderId="0" xfId="2" applyFont="1" applyFill="1"/>
    <xf numFmtId="165" fontId="0" fillId="4" borderId="0" xfId="2" applyNumberFormat="1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baseline="0">
                <a:effectLst/>
              </a:rPr>
              <a:t>Jaki procent </a:t>
            </a:r>
            <a:r>
              <a:rPr lang="pl-PL" sz="1400" b="1" i="0" u="none" strike="noStrike" baseline="0">
                <a:effectLst/>
              </a:rPr>
              <a:t>klientów,</a:t>
            </a:r>
            <a:r>
              <a:rPr lang="en-US" sz="1400" b="1" i="0" u="none" strike="noStrike" baseline="0">
                <a:effectLst/>
              </a:rPr>
              <a:t> na których </a:t>
            </a:r>
            <a:r>
              <a:rPr lang="pl-PL" sz="1400" b="1" i="0" u="none" strike="noStrike" baseline="0">
                <a:effectLst/>
              </a:rPr>
              <a:t>wpłynął</a:t>
            </a:r>
            <a:br>
              <a:rPr lang="pl-PL" sz="1400" b="1" i="0" u="none" strike="noStrike" baseline="0">
                <a:effectLst/>
              </a:rPr>
            </a:br>
            <a:r>
              <a:rPr lang="pl-PL" sz="1400" b="1" i="0" u="none" strike="noStrike" baseline="0">
                <a:effectLst/>
              </a:rPr>
              <a:t>marketing realizowany w </a:t>
            </a:r>
            <a:r>
              <a:rPr lang="en-US" sz="1400" b="1" i="0" u="none" strike="noStrike" baseline="0">
                <a:effectLst/>
              </a:rPr>
              <a:t>Q1 kupiło?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Opóźnienie!$C$29:$P$29</c:f>
              <c:numCache>
                <c:formatCode>0.00%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0.16556291390728478</c:v>
                </c:pt>
                <c:pt idx="3">
                  <c:v>0.30463576158940397</c:v>
                </c:pt>
                <c:pt idx="4">
                  <c:v>0.42384105960264901</c:v>
                </c:pt>
                <c:pt idx="5">
                  <c:v>0.52317880794701987</c:v>
                </c:pt>
                <c:pt idx="6">
                  <c:v>0.60927152317880795</c:v>
                </c:pt>
                <c:pt idx="7">
                  <c:v>0.68211920529801329</c:v>
                </c:pt>
                <c:pt idx="8">
                  <c:v>0.74172185430463577</c:v>
                </c:pt>
                <c:pt idx="9">
                  <c:v>0.79470198675496684</c:v>
                </c:pt>
                <c:pt idx="10">
                  <c:v>0.83443708609271527</c:v>
                </c:pt>
                <c:pt idx="11">
                  <c:v>0.86754966887417218</c:v>
                </c:pt>
                <c:pt idx="12">
                  <c:v>0.89403973509933776</c:v>
                </c:pt>
                <c:pt idx="13">
                  <c:v>0.92052980132450335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20-49C2-8525-C21C43237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1406848"/>
        <c:axId val="1111408288"/>
      </c:lineChart>
      <c:catAx>
        <c:axId val="1111406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kwarta</a:t>
                </a:r>
                <a:r>
                  <a:rPr lang="pl-PL" baseline="0"/>
                  <a:t>ły</a:t>
                </a:r>
                <a:br>
                  <a:rPr lang="pl-PL" baseline="0"/>
                </a:br>
                <a:r>
                  <a:rPr lang="pl-PL" baseline="0"/>
                  <a:t>(od momentu akcji marketingowej)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1408288"/>
        <c:crosses val="autoZero"/>
        <c:auto val="1"/>
        <c:lblAlgn val="ctr"/>
        <c:lblOffset val="100"/>
        <c:tickLblSkip val="1"/>
        <c:noMultiLvlLbl val="0"/>
      </c:catAx>
      <c:valAx>
        <c:axId val="1111408288"/>
        <c:scaling>
          <c:orientation val="minMax"/>
          <c:max val="1.100000000000000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baseline="0"/>
                  <a:t>procent klientów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1406848"/>
        <c:crosses val="autoZero"/>
        <c:crossBetween val="between"/>
        <c:majorUnit val="0.1"/>
      </c:valAx>
      <c:spPr>
        <a:solidFill>
          <a:schemeClr val="accent4">
            <a:lumMod val="20000"/>
            <a:lumOff val="80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396240</xdr:colOff>
      <xdr:row>0</xdr:row>
      <xdr:rowOff>91440</xdr:rowOff>
    </xdr:from>
    <xdr:to>
      <xdr:col>15</xdr:col>
      <xdr:colOff>53340</xdr:colOff>
      <xdr:row>19</xdr:row>
      <xdr:rowOff>60960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7C22AD9-BB9E-FBF3-8EB4-4B20E84D94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b2b-marketing.pl/2024/09/22/regula-955-czyli-dlaczego-mozesz-sprzedawac-tylko-do-5-klietnow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hyperlink" Target="https://b2b-marketing.pl/2024/09/22/regula-955-czyli-dlaczego-mozesz-sprzedawac-tylko-do-5-klietnow/" TargetMode="Externa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C5ABB-6318-4CC2-B5C3-5FDF0403EDB7}">
  <dimension ref="A1:H22"/>
  <sheetViews>
    <sheetView tabSelected="1" workbookViewId="0">
      <selection activeCell="A23" sqref="A23"/>
    </sheetView>
  </sheetViews>
  <sheetFormatPr defaultRowHeight="14.4" x14ac:dyDescent="0.3"/>
  <cols>
    <col min="1" max="1" width="47.88671875" customWidth="1"/>
    <col min="6" max="6" width="46.44140625" bestFit="1" customWidth="1"/>
  </cols>
  <sheetData>
    <row r="1" spans="1:8" x14ac:dyDescent="0.3">
      <c r="A1" s="4" t="s">
        <v>59</v>
      </c>
    </row>
    <row r="3" spans="1:8" s="4" customFormat="1" x14ac:dyDescent="0.3">
      <c r="A3" s="4" t="s">
        <v>43</v>
      </c>
      <c r="F3" s="4" t="s">
        <v>43</v>
      </c>
    </row>
    <row r="4" spans="1:8" x14ac:dyDescent="0.3">
      <c r="A4" t="s">
        <v>39</v>
      </c>
      <c r="B4" s="40">
        <v>10000</v>
      </c>
      <c r="F4" t="s">
        <v>39</v>
      </c>
      <c r="G4" s="40">
        <v>10000</v>
      </c>
    </row>
    <row r="5" spans="1:8" x14ac:dyDescent="0.3">
      <c r="A5" t="s">
        <v>36</v>
      </c>
      <c r="B5" s="41">
        <v>0.2</v>
      </c>
      <c r="F5" t="s">
        <v>42</v>
      </c>
      <c r="G5" s="40">
        <v>60</v>
      </c>
      <c r="H5" t="s">
        <v>37</v>
      </c>
    </row>
    <row r="6" spans="1:8" x14ac:dyDescent="0.3">
      <c r="A6" t="s">
        <v>44</v>
      </c>
      <c r="B6" s="40">
        <v>3</v>
      </c>
      <c r="C6" t="s">
        <v>47</v>
      </c>
      <c r="F6" t="s">
        <v>44</v>
      </c>
      <c r="G6" s="40">
        <v>3</v>
      </c>
      <c r="H6" t="s">
        <v>47</v>
      </c>
    </row>
    <row r="8" spans="1:8" s="4" customFormat="1" ht="15" thickBot="1" x14ac:dyDescent="0.35">
      <c r="A8" s="4" t="s">
        <v>48</v>
      </c>
      <c r="F8" s="4" t="s">
        <v>49</v>
      </c>
    </row>
    <row r="9" spans="1:8" s="4" customFormat="1" x14ac:dyDescent="0.3">
      <c r="A9" s="24" t="s">
        <v>40</v>
      </c>
      <c r="B9" s="25">
        <f>B4*B5</f>
        <v>2000</v>
      </c>
      <c r="C9" s="26" t="s">
        <v>38</v>
      </c>
      <c r="F9" s="24" t="s">
        <v>36</v>
      </c>
      <c r="G9" s="33">
        <f>12/G5</f>
        <v>0.2</v>
      </c>
      <c r="H9" s="34"/>
    </row>
    <row r="10" spans="1:8" x14ac:dyDescent="0.3">
      <c r="A10" s="27" t="s">
        <v>42</v>
      </c>
      <c r="B10">
        <f>12/B5</f>
        <v>60</v>
      </c>
      <c r="C10" s="28" t="s">
        <v>37</v>
      </c>
      <c r="F10" s="27" t="s">
        <v>40</v>
      </c>
      <c r="G10">
        <f>G4*G9</f>
        <v>2000</v>
      </c>
      <c r="H10" s="28" t="s">
        <v>38</v>
      </c>
    </row>
    <row r="11" spans="1:8" x14ac:dyDescent="0.3">
      <c r="A11" s="27" t="s">
        <v>41</v>
      </c>
      <c r="B11" s="29">
        <f>B6/12</f>
        <v>0.25</v>
      </c>
      <c r="C11" s="28"/>
      <c r="F11" s="27" t="s">
        <v>41</v>
      </c>
      <c r="G11">
        <f>G6/12</f>
        <v>0.25</v>
      </c>
      <c r="H11" s="28"/>
    </row>
    <row r="12" spans="1:8" x14ac:dyDescent="0.3">
      <c r="A12" s="27" t="s">
        <v>45</v>
      </c>
      <c r="B12">
        <f>B9*B11</f>
        <v>500</v>
      </c>
      <c r="C12" s="28" t="s">
        <v>38</v>
      </c>
      <c r="F12" s="27" t="s">
        <v>45</v>
      </c>
      <c r="G12">
        <f>G10*G11</f>
        <v>500</v>
      </c>
      <c r="H12" s="28" t="s">
        <v>38</v>
      </c>
    </row>
    <row r="13" spans="1:8" ht="15" thickBot="1" x14ac:dyDescent="0.35">
      <c r="A13" s="30" t="s">
        <v>46</v>
      </c>
      <c r="B13" s="31">
        <f>B12/B4</f>
        <v>0.05</v>
      </c>
      <c r="C13" s="32"/>
      <c r="F13" s="30" t="s">
        <v>46</v>
      </c>
      <c r="G13" s="31">
        <f>G12/G4</f>
        <v>0.05</v>
      </c>
      <c r="H13" s="32"/>
    </row>
    <row r="16" spans="1:8" x14ac:dyDescent="0.3">
      <c r="A16" s="35" t="s">
        <v>63</v>
      </c>
      <c r="B16" s="36"/>
      <c r="C16" s="36"/>
      <c r="D16" s="36"/>
      <c r="E16" s="36"/>
      <c r="F16" s="36"/>
      <c r="G16" s="36"/>
      <c r="H16" s="36"/>
    </row>
    <row r="17" spans="1:8" x14ac:dyDescent="0.3">
      <c r="A17" s="37" t="s">
        <v>64</v>
      </c>
      <c r="B17" s="36"/>
      <c r="C17" s="36"/>
      <c r="D17" s="36"/>
      <c r="E17" s="36"/>
      <c r="F17" s="36"/>
      <c r="G17" s="36"/>
      <c r="H17" s="36"/>
    </row>
    <row r="18" spans="1:8" x14ac:dyDescent="0.3">
      <c r="A18" s="37"/>
      <c r="B18" s="36"/>
      <c r="C18" s="36"/>
      <c r="D18" s="36"/>
      <c r="E18" s="36"/>
      <c r="F18" s="36"/>
      <c r="G18" s="36"/>
      <c r="H18" s="36"/>
    </row>
    <row r="19" spans="1:8" x14ac:dyDescent="0.3">
      <c r="A19" s="38" t="s">
        <v>60</v>
      </c>
      <c r="B19" s="38"/>
      <c r="C19" s="38"/>
      <c r="D19" s="38"/>
      <c r="E19" s="38"/>
      <c r="F19" s="38"/>
      <c r="G19" s="38"/>
      <c r="H19" s="38"/>
    </row>
    <row r="20" spans="1:8" x14ac:dyDescent="0.3">
      <c r="A20" s="39" t="s">
        <v>62</v>
      </c>
      <c r="B20" s="39"/>
      <c r="C20" s="39"/>
      <c r="D20" s="39"/>
      <c r="E20" s="39"/>
      <c r="F20" s="39"/>
      <c r="G20" s="39"/>
      <c r="H20" s="39"/>
    </row>
    <row r="22" spans="1:8" x14ac:dyDescent="0.3">
      <c r="B22" s="21"/>
    </row>
  </sheetData>
  <mergeCells count="2">
    <mergeCell ref="A19:H19"/>
    <mergeCell ref="A20:H20"/>
  </mergeCells>
  <hyperlinks>
    <hyperlink ref="A17" r:id="rId1" xr:uid="{DB2BB7B2-CD22-4CFC-8E8E-904B57666E94}"/>
  </hyperlinks>
  <pageMargins left="0.7" right="0.7" top="0.75" bottom="0.75" header="0.3" footer="0.3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9A763-262B-40A5-B748-C128C59B6DE4}">
  <dimension ref="A1:AV40"/>
  <sheetViews>
    <sheetView zoomScaleNormal="100" workbookViewId="0">
      <selection activeCell="A54" sqref="A54"/>
    </sheetView>
  </sheetViews>
  <sheetFormatPr defaultRowHeight="14.4" x14ac:dyDescent="0.3"/>
  <cols>
    <col min="1" max="1" width="38.21875" customWidth="1"/>
    <col min="2" max="2" width="9.21875" bestFit="1" customWidth="1"/>
    <col min="3" max="3" width="7.6640625" customWidth="1"/>
    <col min="4" max="4" width="6.6640625" bestFit="1" customWidth="1"/>
    <col min="5" max="5" width="7.109375" bestFit="1" customWidth="1"/>
    <col min="6" max="10" width="8.109375" bestFit="1" customWidth="1"/>
    <col min="11" max="18" width="9.109375" bestFit="1" customWidth="1"/>
    <col min="19" max="22" width="9.109375" customWidth="1"/>
    <col min="24" max="24" width="7.21875" customWidth="1"/>
    <col min="25" max="25" width="6.88671875" customWidth="1"/>
    <col min="26" max="26" width="6.44140625" customWidth="1"/>
    <col min="28" max="28" width="22.33203125" customWidth="1"/>
    <col min="29" max="33" width="3.33203125" bestFit="1" customWidth="1"/>
    <col min="34" max="34" width="3.6640625" bestFit="1" customWidth="1"/>
    <col min="35" max="37" width="3.33203125" bestFit="1" customWidth="1"/>
    <col min="38" max="48" width="4.33203125" bestFit="1" customWidth="1"/>
  </cols>
  <sheetData>
    <row r="1" spans="1:2" x14ac:dyDescent="0.3">
      <c r="A1" s="4" t="s">
        <v>50</v>
      </c>
    </row>
    <row r="3" spans="1:2" x14ac:dyDescent="0.3">
      <c r="A3" s="4" t="s">
        <v>43</v>
      </c>
    </row>
    <row r="4" spans="1:2" x14ac:dyDescent="0.3">
      <c r="A4" t="s">
        <v>39</v>
      </c>
      <c r="B4" s="40">
        <v>10000</v>
      </c>
    </row>
    <row r="5" spans="1:2" x14ac:dyDescent="0.3">
      <c r="A5" t="s">
        <v>11</v>
      </c>
      <c r="B5" s="41">
        <v>0.05</v>
      </c>
    </row>
    <row r="6" spans="1:2" x14ac:dyDescent="0.3">
      <c r="A6" t="s">
        <v>51</v>
      </c>
      <c r="B6" s="42">
        <v>2</v>
      </c>
    </row>
    <row r="7" spans="1:2" x14ac:dyDescent="0.3">
      <c r="A7" t="s">
        <v>8</v>
      </c>
      <c r="B7" s="43">
        <v>0.2</v>
      </c>
    </row>
    <row r="8" spans="1:2" x14ac:dyDescent="0.3">
      <c r="A8" t="s">
        <v>7</v>
      </c>
      <c r="B8" s="43">
        <v>0.5</v>
      </c>
    </row>
    <row r="9" spans="1:2" x14ac:dyDescent="0.3">
      <c r="A9" t="s">
        <v>14</v>
      </c>
      <c r="B9" s="43">
        <v>0.85</v>
      </c>
    </row>
    <row r="10" spans="1:2" x14ac:dyDescent="0.3">
      <c r="A10" t="s">
        <v>9</v>
      </c>
      <c r="B10" s="41">
        <v>0.5</v>
      </c>
    </row>
    <row r="11" spans="1:2" x14ac:dyDescent="0.3">
      <c r="A11" t="s">
        <v>52</v>
      </c>
      <c r="B11" s="44">
        <v>10000</v>
      </c>
    </row>
    <row r="12" spans="1:2" x14ac:dyDescent="0.3">
      <c r="A12" t="s">
        <v>30</v>
      </c>
      <c r="B12" s="44">
        <v>1000</v>
      </c>
    </row>
    <row r="13" spans="1:2" x14ac:dyDescent="0.3">
      <c r="B13" s="23"/>
    </row>
    <row r="14" spans="1:2" x14ac:dyDescent="0.3">
      <c r="B14" s="23"/>
    </row>
    <row r="15" spans="1:2" x14ac:dyDescent="0.3">
      <c r="B15" s="23"/>
    </row>
    <row r="16" spans="1:2" x14ac:dyDescent="0.3">
      <c r="B16" s="23"/>
    </row>
    <row r="17" spans="1:48" x14ac:dyDescent="0.3">
      <c r="B17" s="23"/>
    </row>
    <row r="18" spans="1:48" x14ac:dyDescent="0.3">
      <c r="B18" s="23"/>
    </row>
    <row r="20" spans="1:48" ht="15" thickBot="1" x14ac:dyDescent="0.35">
      <c r="A20" s="4" t="s">
        <v>48</v>
      </c>
    </row>
    <row r="21" spans="1:48" x14ac:dyDescent="0.3">
      <c r="B21" s="4" t="s">
        <v>18</v>
      </c>
      <c r="C21" s="18" t="s">
        <v>0</v>
      </c>
      <c r="D21" s="19" t="s">
        <v>1</v>
      </c>
      <c r="E21" s="19" t="s">
        <v>2</v>
      </c>
      <c r="F21" s="19" t="s">
        <v>3</v>
      </c>
      <c r="G21" s="19" t="s">
        <v>4</v>
      </c>
      <c r="H21" s="19" t="s">
        <v>5</v>
      </c>
      <c r="I21" s="19" t="s">
        <v>6</v>
      </c>
      <c r="J21" s="19" t="s">
        <v>10</v>
      </c>
      <c r="K21" s="19" t="s">
        <v>20</v>
      </c>
      <c r="L21" s="19" t="s">
        <v>21</v>
      </c>
      <c r="M21" s="19" t="s">
        <v>23</v>
      </c>
      <c r="N21" s="19" t="s">
        <v>24</v>
      </c>
      <c r="O21" s="19" t="s">
        <v>26</v>
      </c>
      <c r="P21" s="19" t="s">
        <v>27</v>
      </c>
      <c r="Q21" s="19" t="s">
        <v>28</v>
      </c>
      <c r="R21" s="19" t="s">
        <v>29</v>
      </c>
      <c r="S21" s="19" t="s">
        <v>32</v>
      </c>
      <c r="T21" s="19" t="s">
        <v>33</v>
      </c>
      <c r="U21" s="19" t="s">
        <v>34</v>
      </c>
      <c r="V21" s="20" t="s">
        <v>35</v>
      </c>
      <c r="W21" s="4" t="s">
        <v>22</v>
      </c>
      <c r="AB21" s="4" t="s">
        <v>15</v>
      </c>
    </row>
    <row r="22" spans="1:48" x14ac:dyDescent="0.3">
      <c r="A22" s="22" t="s">
        <v>54</v>
      </c>
      <c r="B22" s="3">
        <f t="shared" ref="B22:V22" si="0">$B$4*$B$5</f>
        <v>500</v>
      </c>
      <c r="C22" s="5">
        <f t="shared" si="0"/>
        <v>500</v>
      </c>
      <c r="D22" s="6">
        <f t="shared" si="0"/>
        <v>500</v>
      </c>
      <c r="E22" s="6">
        <f t="shared" si="0"/>
        <v>500</v>
      </c>
      <c r="F22" s="6">
        <f t="shared" si="0"/>
        <v>500</v>
      </c>
      <c r="G22" s="6">
        <f t="shared" si="0"/>
        <v>500</v>
      </c>
      <c r="H22" s="6">
        <f t="shared" si="0"/>
        <v>500</v>
      </c>
      <c r="I22" s="6">
        <f t="shared" si="0"/>
        <v>500</v>
      </c>
      <c r="J22" s="6">
        <f t="shared" si="0"/>
        <v>500</v>
      </c>
      <c r="K22" s="6">
        <f t="shared" si="0"/>
        <v>500</v>
      </c>
      <c r="L22" s="6">
        <f t="shared" si="0"/>
        <v>500</v>
      </c>
      <c r="M22" s="6">
        <f t="shared" si="0"/>
        <v>500</v>
      </c>
      <c r="N22" s="6">
        <f t="shared" si="0"/>
        <v>500</v>
      </c>
      <c r="O22" s="6">
        <f t="shared" si="0"/>
        <v>500</v>
      </c>
      <c r="P22" s="6">
        <f t="shared" si="0"/>
        <v>500</v>
      </c>
      <c r="Q22" s="6">
        <f t="shared" si="0"/>
        <v>500</v>
      </c>
      <c r="R22" s="6">
        <f t="shared" si="0"/>
        <v>500</v>
      </c>
      <c r="S22" s="6">
        <f t="shared" si="0"/>
        <v>500</v>
      </c>
      <c r="T22" s="6">
        <f t="shared" si="0"/>
        <v>500</v>
      </c>
      <c r="U22" s="6">
        <f t="shared" si="0"/>
        <v>500</v>
      </c>
      <c r="V22" s="7">
        <f t="shared" si="0"/>
        <v>500</v>
      </c>
      <c r="W22" s="6" t="s">
        <v>25</v>
      </c>
      <c r="AC22" t="s">
        <v>0</v>
      </c>
      <c r="AD22" t="s">
        <v>1</v>
      </c>
      <c r="AE22" t="s">
        <v>2</v>
      </c>
      <c r="AF22" t="s">
        <v>3</v>
      </c>
      <c r="AG22" t="s">
        <v>4</v>
      </c>
      <c r="AH22" t="s">
        <v>5</v>
      </c>
      <c r="AI22" t="s">
        <v>6</v>
      </c>
      <c r="AJ22" t="s">
        <v>10</v>
      </c>
      <c r="AK22" t="s">
        <v>20</v>
      </c>
      <c r="AL22" t="s">
        <v>21</v>
      </c>
      <c r="AM22" t="s">
        <v>23</v>
      </c>
      <c r="AN22" t="s">
        <v>24</v>
      </c>
      <c r="AO22" t="s">
        <v>26</v>
      </c>
      <c r="AP22" t="s">
        <v>27</v>
      </c>
      <c r="AQ22" t="s">
        <v>28</v>
      </c>
      <c r="AR22" t="s">
        <v>29</v>
      </c>
      <c r="AS22" t="s">
        <v>32</v>
      </c>
      <c r="AT22" t="s">
        <v>33</v>
      </c>
      <c r="AU22" t="s">
        <v>34</v>
      </c>
      <c r="AV22" t="s">
        <v>35</v>
      </c>
    </row>
    <row r="23" spans="1:48" x14ac:dyDescent="0.3">
      <c r="A23" s="22" t="s">
        <v>53</v>
      </c>
      <c r="B23" s="2">
        <v>0</v>
      </c>
      <c r="C23" s="5">
        <f>$B$4*$B$7</f>
        <v>2000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7">
        <v>0</v>
      </c>
      <c r="W23" s="6">
        <f>SUM(C23:R23)</f>
        <v>2000</v>
      </c>
      <c r="AB23" t="s">
        <v>16</v>
      </c>
      <c r="AC23">
        <v>1</v>
      </c>
      <c r="AD23">
        <v>2</v>
      </c>
      <c r="AE23">
        <v>3</v>
      </c>
      <c r="AF23">
        <v>4</v>
      </c>
      <c r="AG23">
        <v>5</v>
      </c>
      <c r="AH23">
        <v>6</v>
      </c>
      <c r="AI23">
        <v>7</v>
      </c>
      <c r="AJ23">
        <v>8</v>
      </c>
      <c r="AK23">
        <v>9</v>
      </c>
      <c r="AL23">
        <v>10</v>
      </c>
      <c r="AM23">
        <v>11</v>
      </c>
      <c r="AN23">
        <v>12</v>
      </c>
      <c r="AO23">
        <v>13</v>
      </c>
      <c r="AP23">
        <v>14</v>
      </c>
      <c r="AQ23">
        <v>15</v>
      </c>
      <c r="AR23">
        <v>16</v>
      </c>
      <c r="AS23">
        <v>17</v>
      </c>
      <c r="AT23">
        <v>18</v>
      </c>
      <c r="AU23">
        <v>19</v>
      </c>
      <c r="AV23">
        <v>20</v>
      </c>
    </row>
    <row r="24" spans="1:48" x14ac:dyDescent="0.3">
      <c r="A24" s="22" t="s">
        <v>12</v>
      </c>
      <c r="B24" s="2">
        <v>0</v>
      </c>
      <c r="C24" s="5">
        <f>C23*$B$8</f>
        <v>1000</v>
      </c>
      <c r="D24" s="6">
        <f t="shared" ref="D24:V24" si="1">C24*$B$9+D23</f>
        <v>850</v>
      </c>
      <c r="E24" s="6">
        <f t="shared" si="1"/>
        <v>722.5</v>
      </c>
      <c r="F24" s="6">
        <f t="shared" si="1"/>
        <v>614.125</v>
      </c>
      <c r="G24" s="6">
        <f t="shared" si="1"/>
        <v>522.00625000000002</v>
      </c>
      <c r="H24" s="6">
        <f t="shared" si="1"/>
        <v>443.70531249999999</v>
      </c>
      <c r="I24" s="6">
        <f t="shared" si="1"/>
        <v>377.14951562499999</v>
      </c>
      <c r="J24" s="6">
        <f t="shared" si="1"/>
        <v>320.57708828124998</v>
      </c>
      <c r="K24" s="6">
        <f t="shared" si="1"/>
        <v>272.4905250390625</v>
      </c>
      <c r="L24" s="6">
        <f t="shared" si="1"/>
        <v>231.61694628320313</v>
      </c>
      <c r="M24" s="6">
        <f t="shared" si="1"/>
        <v>196.87440434072266</v>
      </c>
      <c r="N24" s="6">
        <f t="shared" si="1"/>
        <v>167.34324368961427</v>
      </c>
      <c r="O24" s="6">
        <f t="shared" si="1"/>
        <v>142.24175713617211</v>
      </c>
      <c r="P24" s="6">
        <f t="shared" si="1"/>
        <v>120.9054935657463</v>
      </c>
      <c r="Q24" s="6">
        <f t="shared" si="1"/>
        <v>102.76966953088436</v>
      </c>
      <c r="R24" s="6">
        <f t="shared" si="1"/>
        <v>87.354219101251701</v>
      </c>
      <c r="S24" s="6">
        <f t="shared" si="1"/>
        <v>74.251086236063941</v>
      </c>
      <c r="T24" s="6">
        <f t="shared" si="1"/>
        <v>63.113423300654347</v>
      </c>
      <c r="U24" s="6">
        <f t="shared" si="1"/>
        <v>53.646409805556196</v>
      </c>
      <c r="V24" s="7">
        <f t="shared" si="1"/>
        <v>45.599448334722766</v>
      </c>
      <c r="W24" s="6" t="s">
        <v>25</v>
      </c>
      <c r="AB24" t="s">
        <v>17</v>
      </c>
      <c r="AC24" s="2">
        <f>AC23-B6</f>
        <v>-1</v>
      </c>
      <c r="AD24" s="2">
        <f>AC24+1</f>
        <v>0</v>
      </c>
      <c r="AE24" s="2">
        <f t="shared" ref="AE24:AR24" si="2">AD24+1</f>
        <v>1</v>
      </c>
      <c r="AF24" s="2">
        <f t="shared" si="2"/>
        <v>2</v>
      </c>
      <c r="AG24" s="2">
        <f t="shared" si="2"/>
        <v>3</v>
      </c>
      <c r="AH24" s="2">
        <f t="shared" si="2"/>
        <v>4</v>
      </c>
      <c r="AI24" s="2">
        <f t="shared" si="2"/>
        <v>5</v>
      </c>
      <c r="AJ24" s="2">
        <f t="shared" si="2"/>
        <v>6</v>
      </c>
      <c r="AK24" s="2">
        <f t="shared" si="2"/>
        <v>7</v>
      </c>
      <c r="AL24" s="2">
        <f t="shared" si="2"/>
        <v>8</v>
      </c>
      <c r="AM24" s="2">
        <f t="shared" si="2"/>
        <v>9</v>
      </c>
      <c r="AN24" s="2">
        <f t="shared" si="2"/>
        <v>10</v>
      </c>
      <c r="AO24" s="2">
        <f t="shared" si="2"/>
        <v>11</v>
      </c>
      <c r="AP24" s="2">
        <f t="shared" si="2"/>
        <v>12</v>
      </c>
      <c r="AQ24" s="2">
        <f t="shared" si="2"/>
        <v>13</v>
      </c>
      <c r="AR24" s="2">
        <f t="shared" si="2"/>
        <v>14</v>
      </c>
      <c r="AS24" s="2">
        <f t="shared" ref="AS24" si="3">AR24+1</f>
        <v>15</v>
      </c>
      <c r="AT24" s="2">
        <f t="shared" ref="AT24" si="4">AS24+1</f>
        <v>16</v>
      </c>
      <c r="AU24" s="2">
        <f t="shared" ref="AU24" si="5">AT24+1</f>
        <v>17</v>
      </c>
      <c r="AV24" s="2">
        <f t="shared" ref="AV24" si="6">AU24+1</f>
        <v>18</v>
      </c>
    </row>
    <row r="25" spans="1:48" x14ac:dyDescent="0.3">
      <c r="A25" s="22" t="s">
        <v>56</v>
      </c>
      <c r="B25" s="2">
        <v>0</v>
      </c>
      <c r="C25" s="5">
        <f>INT(C24*$B$5*$B$10)</f>
        <v>25</v>
      </c>
      <c r="D25" s="6">
        <f t="shared" ref="D25:V25" si="7">INT(D24*$B$5*$B$10)</f>
        <v>21</v>
      </c>
      <c r="E25" s="6">
        <f t="shared" si="7"/>
        <v>18</v>
      </c>
      <c r="F25" s="6">
        <f t="shared" si="7"/>
        <v>15</v>
      </c>
      <c r="G25" s="6">
        <f t="shared" si="7"/>
        <v>13</v>
      </c>
      <c r="H25" s="6">
        <f t="shared" si="7"/>
        <v>11</v>
      </c>
      <c r="I25" s="6">
        <f t="shared" si="7"/>
        <v>9</v>
      </c>
      <c r="J25" s="6">
        <f t="shared" si="7"/>
        <v>8</v>
      </c>
      <c r="K25" s="6">
        <f t="shared" si="7"/>
        <v>6</v>
      </c>
      <c r="L25" s="6">
        <f t="shared" si="7"/>
        <v>5</v>
      </c>
      <c r="M25" s="6">
        <f t="shared" si="7"/>
        <v>4</v>
      </c>
      <c r="N25" s="6">
        <f t="shared" si="7"/>
        <v>4</v>
      </c>
      <c r="O25" s="6">
        <f t="shared" si="7"/>
        <v>3</v>
      </c>
      <c r="P25" s="6">
        <f t="shared" si="7"/>
        <v>3</v>
      </c>
      <c r="Q25" s="6">
        <f t="shared" si="7"/>
        <v>2</v>
      </c>
      <c r="R25" s="6">
        <f t="shared" si="7"/>
        <v>2</v>
      </c>
      <c r="S25" s="6">
        <f t="shared" si="7"/>
        <v>1</v>
      </c>
      <c r="T25" s="6">
        <f t="shared" si="7"/>
        <v>1</v>
      </c>
      <c r="U25" s="6">
        <f t="shared" si="7"/>
        <v>1</v>
      </c>
      <c r="V25" s="7">
        <f t="shared" si="7"/>
        <v>1</v>
      </c>
      <c r="W25" s="6" t="s">
        <v>25</v>
      </c>
      <c r="AB25" t="s">
        <v>19</v>
      </c>
      <c r="AC25" s="2">
        <f>IF(AC24&lt;0,0,AC24)</f>
        <v>0</v>
      </c>
      <c r="AD25" s="2">
        <f t="shared" ref="AD25:AJ25" si="8">IF(AD24&lt;0,0,AD24)</f>
        <v>0</v>
      </c>
      <c r="AE25" s="2">
        <f t="shared" si="8"/>
        <v>1</v>
      </c>
      <c r="AF25" s="2">
        <f t="shared" si="8"/>
        <v>2</v>
      </c>
      <c r="AG25" s="2">
        <f t="shared" si="8"/>
        <v>3</v>
      </c>
      <c r="AH25" s="2">
        <f t="shared" si="8"/>
        <v>4</v>
      </c>
      <c r="AI25" s="2">
        <f t="shared" si="8"/>
        <v>5</v>
      </c>
      <c r="AJ25" s="2">
        <f t="shared" si="8"/>
        <v>6</v>
      </c>
      <c r="AK25" s="2">
        <f t="shared" ref="AK25" si="9">IF(AK24&lt;0,0,AK24)</f>
        <v>7</v>
      </c>
      <c r="AL25" s="2">
        <f t="shared" ref="AL25" si="10">IF(AL24&lt;0,0,AL24)</f>
        <v>8</v>
      </c>
      <c r="AM25" s="2">
        <f t="shared" ref="AM25" si="11">IF(AM24&lt;0,0,AM24)</f>
        <v>9</v>
      </c>
      <c r="AN25" s="2">
        <f t="shared" ref="AN25" si="12">IF(AN24&lt;0,0,AN24)</f>
        <v>10</v>
      </c>
      <c r="AO25" s="2">
        <f t="shared" ref="AO25" si="13">IF(AO24&lt;0,0,AO24)</f>
        <v>11</v>
      </c>
      <c r="AP25" s="2">
        <f t="shared" ref="AP25" si="14">IF(AP24&lt;0,0,AP24)</f>
        <v>12</v>
      </c>
      <c r="AQ25" s="2">
        <f t="shared" ref="AQ25" si="15">IF(AQ24&lt;0,0,AQ24)</f>
        <v>13</v>
      </c>
      <c r="AR25" s="2">
        <f t="shared" ref="AR25:AV25" si="16">IF(AR24&lt;0,0,AR24)</f>
        <v>14</v>
      </c>
      <c r="AS25" s="2">
        <f t="shared" si="16"/>
        <v>15</v>
      </c>
      <c r="AT25" s="2">
        <f t="shared" si="16"/>
        <v>16</v>
      </c>
      <c r="AU25" s="2">
        <f t="shared" si="16"/>
        <v>17</v>
      </c>
      <c r="AV25" s="2">
        <f t="shared" si="16"/>
        <v>18</v>
      </c>
    </row>
    <row r="26" spans="1:48" x14ac:dyDescent="0.3">
      <c r="A26" s="22" t="s">
        <v>55</v>
      </c>
      <c r="B26" s="2">
        <v>0</v>
      </c>
      <c r="C26" s="11" cm="1">
        <f t="array" aca="1" ref="C26" ca="1">INDIRECT(ADDRESS(25,2+AC25))</f>
        <v>0</v>
      </c>
      <c r="D26" s="12" cm="1">
        <f t="array" aca="1" ref="D26" ca="1">INDIRECT(ADDRESS(25,2+AD25))</f>
        <v>0</v>
      </c>
      <c r="E26" s="12" cm="1">
        <f t="array" aca="1" ref="E26" ca="1">INDIRECT(ADDRESS(25,2+AE25))</f>
        <v>25</v>
      </c>
      <c r="F26" s="12" cm="1">
        <f t="array" aca="1" ref="F26" ca="1">INDIRECT(ADDRESS(25,2+AF25))</f>
        <v>21</v>
      </c>
      <c r="G26" s="12" cm="1">
        <f t="array" aca="1" ref="G26" ca="1">INDIRECT(ADDRESS(25,2+AG25))</f>
        <v>18</v>
      </c>
      <c r="H26" s="12" cm="1">
        <f t="array" aca="1" ref="H26" ca="1">INDIRECT(ADDRESS(25,2+AH25))</f>
        <v>15</v>
      </c>
      <c r="I26" s="12" cm="1">
        <f t="array" aca="1" ref="I26" ca="1">INDIRECT(ADDRESS(25,2+AI25))</f>
        <v>13</v>
      </c>
      <c r="J26" s="12" cm="1">
        <f t="array" aca="1" ref="J26" ca="1">INDIRECT(ADDRESS(25,2+AJ25))</f>
        <v>11</v>
      </c>
      <c r="K26" s="12" cm="1">
        <f t="array" aca="1" ref="K26" ca="1">INDIRECT(ADDRESS(25,2+AK25))</f>
        <v>9</v>
      </c>
      <c r="L26" s="12" cm="1">
        <f t="array" aca="1" ref="L26" ca="1">INDIRECT(ADDRESS(25,2+AL25))</f>
        <v>8</v>
      </c>
      <c r="M26" s="12" cm="1">
        <f t="array" aca="1" ref="M26" ca="1">INDIRECT(ADDRESS(25,2+AM25))</f>
        <v>6</v>
      </c>
      <c r="N26" s="12" cm="1">
        <f t="array" aca="1" ref="N26" ca="1">INDIRECT(ADDRESS(25,2+AN25))</f>
        <v>5</v>
      </c>
      <c r="O26" s="12" cm="1">
        <f t="array" aca="1" ref="O26" ca="1">INDIRECT(ADDRESS(25,2+AO25))</f>
        <v>4</v>
      </c>
      <c r="P26" s="12" cm="1">
        <f t="array" aca="1" ref="P26" ca="1">INDIRECT(ADDRESS(25,2+AP25))</f>
        <v>4</v>
      </c>
      <c r="Q26" s="12" cm="1">
        <f t="array" aca="1" ref="Q26" ca="1">INDIRECT(ADDRESS(25,2+AQ25))</f>
        <v>3</v>
      </c>
      <c r="R26" s="12" cm="1">
        <f t="array" aca="1" ref="R26" ca="1">INDIRECT(ADDRESS(25,2+AR25))</f>
        <v>3</v>
      </c>
      <c r="S26" s="12" cm="1">
        <f t="array" aca="1" ref="S26" ca="1">INDIRECT(ADDRESS(25,2+AS25))</f>
        <v>2</v>
      </c>
      <c r="T26" s="12" cm="1">
        <f t="array" aca="1" ref="T26" ca="1">INDIRECT(ADDRESS(25,2+AT25))</f>
        <v>2</v>
      </c>
      <c r="U26" s="12" cm="1">
        <f t="array" aca="1" ref="U26" ca="1">INDIRECT(ADDRESS(25,2+AU25))</f>
        <v>1</v>
      </c>
      <c r="V26" s="13" cm="1">
        <f t="array" aca="1" ref="V26" ca="1">INDIRECT(ADDRESS(25,2+AV25))</f>
        <v>1</v>
      </c>
      <c r="W26" s="6" t="s">
        <v>25</v>
      </c>
    </row>
    <row r="27" spans="1:48" x14ac:dyDescent="0.3">
      <c r="A27" s="22" t="s">
        <v>13</v>
      </c>
      <c r="B27" s="2">
        <v>0</v>
      </c>
      <c r="C27" s="11">
        <f ca="1">C26</f>
        <v>0</v>
      </c>
      <c r="D27" s="12">
        <f ca="1">C27+D26</f>
        <v>0</v>
      </c>
      <c r="E27" s="12">
        <f ca="1">D27+E26</f>
        <v>25</v>
      </c>
      <c r="F27" s="12">
        <f t="shared" ref="F27:O27" ca="1" si="17">E27+F26</f>
        <v>46</v>
      </c>
      <c r="G27" s="12">
        <f t="shared" ca="1" si="17"/>
        <v>64</v>
      </c>
      <c r="H27" s="12">
        <f t="shared" ca="1" si="17"/>
        <v>79</v>
      </c>
      <c r="I27" s="12">
        <f t="shared" ca="1" si="17"/>
        <v>92</v>
      </c>
      <c r="J27" s="12">
        <f t="shared" ca="1" si="17"/>
        <v>103</v>
      </c>
      <c r="K27" s="12">
        <f t="shared" ca="1" si="17"/>
        <v>112</v>
      </c>
      <c r="L27" s="12">
        <f t="shared" ca="1" si="17"/>
        <v>120</v>
      </c>
      <c r="M27" s="12">
        <f t="shared" ca="1" si="17"/>
        <v>126</v>
      </c>
      <c r="N27" s="12">
        <f t="shared" ca="1" si="17"/>
        <v>131</v>
      </c>
      <c r="O27" s="12">
        <f t="shared" ca="1" si="17"/>
        <v>135</v>
      </c>
      <c r="P27" s="12">
        <f ca="1">O27+P26</f>
        <v>139</v>
      </c>
      <c r="Q27" s="12">
        <f t="shared" ref="Q27" ca="1" si="18">P27+Q26</f>
        <v>142</v>
      </c>
      <c r="R27" s="12">
        <f ca="1">Q27+R26</f>
        <v>145</v>
      </c>
      <c r="S27" s="12">
        <f t="shared" ref="S27:V27" ca="1" si="19">R27+S26</f>
        <v>147</v>
      </c>
      <c r="T27" s="12">
        <f t="shared" ca="1" si="19"/>
        <v>149</v>
      </c>
      <c r="U27" s="12">
        <f t="shared" ca="1" si="19"/>
        <v>150</v>
      </c>
      <c r="V27" s="13">
        <f t="shared" ca="1" si="19"/>
        <v>151</v>
      </c>
      <c r="W27" s="12">
        <f ca="1">V27</f>
        <v>151</v>
      </c>
    </row>
    <row r="28" spans="1:48" x14ac:dyDescent="0.3">
      <c r="A28" s="22" t="s">
        <v>31</v>
      </c>
      <c r="B28" s="2">
        <v>0</v>
      </c>
      <c r="C28" s="11">
        <f t="shared" ref="C28:V28" ca="1" si="20">C27*$B$12</f>
        <v>0</v>
      </c>
      <c r="D28" s="12">
        <f t="shared" ca="1" si="20"/>
        <v>0</v>
      </c>
      <c r="E28" s="12">
        <f t="shared" ca="1" si="20"/>
        <v>25000</v>
      </c>
      <c r="F28" s="12">
        <f t="shared" ca="1" si="20"/>
        <v>46000</v>
      </c>
      <c r="G28" s="12">
        <f t="shared" ca="1" si="20"/>
        <v>64000</v>
      </c>
      <c r="H28" s="12">
        <f t="shared" ca="1" si="20"/>
        <v>79000</v>
      </c>
      <c r="I28" s="12">
        <f t="shared" ca="1" si="20"/>
        <v>92000</v>
      </c>
      <c r="J28" s="12">
        <f t="shared" ca="1" si="20"/>
        <v>103000</v>
      </c>
      <c r="K28" s="12">
        <f t="shared" ca="1" si="20"/>
        <v>112000</v>
      </c>
      <c r="L28" s="12">
        <f t="shared" ca="1" si="20"/>
        <v>120000</v>
      </c>
      <c r="M28" s="12">
        <f t="shared" ca="1" si="20"/>
        <v>126000</v>
      </c>
      <c r="N28" s="12">
        <f t="shared" ca="1" si="20"/>
        <v>131000</v>
      </c>
      <c r="O28" s="12">
        <f t="shared" ca="1" si="20"/>
        <v>135000</v>
      </c>
      <c r="P28" s="12">
        <f t="shared" ca="1" si="20"/>
        <v>139000</v>
      </c>
      <c r="Q28" s="12">
        <f t="shared" ca="1" si="20"/>
        <v>142000</v>
      </c>
      <c r="R28" s="12">
        <f t="shared" ca="1" si="20"/>
        <v>145000</v>
      </c>
      <c r="S28" s="12">
        <f t="shared" ca="1" si="20"/>
        <v>147000</v>
      </c>
      <c r="T28" s="12">
        <f t="shared" ca="1" si="20"/>
        <v>149000</v>
      </c>
      <c r="U28" s="12">
        <f t="shared" ca="1" si="20"/>
        <v>150000</v>
      </c>
      <c r="V28" s="13">
        <f t="shared" ca="1" si="20"/>
        <v>151000</v>
      </c>
      <c r="W28" s="12">
        <f ca="1">V28</f>
        <v>151000</v>
      </c>
    </row>
    <row r="29" spans="1:48" x14ac:dyDescent="0.3">
      <c r="A29" s="22" t="s">
        <v>57</v>
      </c>
      <c r="B29" s="2">
        <v>0</v>
      </c>
      <c r="C29" s="8">
        <f t="shared" ref="C29:R29" ca="1" si="21">C27/$W$27</f>
        <v>0</v>
      </c>
      <c r="D29" s="9">
        <f t="shared" ca="1" si="21"/>
        <v>0</v>
      </c>
      <c r="E29" s="9">
        <f t="shared" ca="1" si="21"/>
        <v>0.16556291390728478</v>
      </c>
      <c r="F29" s="9">
        <f t="shared" ca="1" si="21"/>
        <v>0.30463576158940397</v>
      </c>
      <c r="G29" s="9">
        <f t="shared" ca="1" si="21"/>
        <v>0.42384105960264901</v>
      </c>
      <c r="H29" s="9">
        <f t="shared" ca="1" si="21"/>
        <v>0.52317880794701987</v>
      </c>
      <c r="I29" s="9">
        <f t="shared" ca="1" si="21"/>
        <v>0.60927152317880795</v>
      </c>
      <c r="J29" s="9">
        <f t="shared" ca="1" si="21"/>
        <v>0.68211920529801329</v>
      </c>
      <c r="K29" s="9">
        <f t="shared" ca="1" si="21"/>
        <v>0.74172185430463577</v>
      </c>
      <c r="L29" s="9">
        <f t="shared" ca="1" si="21"/>
        <v>0.79470198675496684</v>
      </c>
      <c r="M29" s="9">
        <f t="shared" ca="1" si="21"/>
        <v>0.83443708609271527</v>
      </c>
      <c r="N29" s="9">
        <f t="shared" ca="1" si="21"/>
        <v>0.86754966887417218</v>
      </c>
      <c r="O29" s="9">
        <f t="shared" ca="1" si="21"/>
        <v>0.89403973509933776</v>
      </c>
      <c r="P29" s="9">
        <f t="shared" ca="1" si="21"/>
        <v>0.92052980132450335</v>
      </c>
      <c r="Q29" s="9">
        <f t="shared" ca="1" si="21"/>
        <v>0.94039735099337751</v>
      </c>
      <c r="R29" s="9">
        <f t="shared" ca="1" si="21"/>
        <v>0.96026490066225167</v>
      </c>
      <c r="S29" s="9">
        <f t="shared" ref="S29:V29" ca="1" si="22">S27/$W$27</f>
        <v>0.97350993377483441</v>
      </c>
      <c r="T29" s="9">
        <f t="shared" ca="1" si="22"/>
        <v>0.98675496688741726</v>
      </c>
      <c r="U29" s="9">
        <f t="shared" ca="1" si="22"/>
        <v>0.99337748344370858</v>
      </c>
      <c r="V29" s="10">
        <f t="shared" ca="1" si="22"/>
        <v>1</v>
      </c>
      <c r="W29" s="6" t="s">
        <v>25</v>
      </c>
    </row>
    <row r="30" spans="1:48" ht="15" thickBot="1" x14ac:dyDescent="0.35">
      <c r="A30" s="22" t="s">
        <v>58</v>
      </c>
      <c r="B30" s="2"/>
      <c r="C30" s="15">
        <f t="shared" ref="C30:V30" ca="1" si="23">C28/$B$11</f>
        <v>0</v>
      </c>
      <c r="D30" s="16">
        <f t="shared" ca="1" si="23"/>
        <v>0</v>
      </c>
      <c r="E30" s="16">
        <f t="shared" ca="1" si="23"/>
        <v>2.5</v>
      </c>
      <c r="F30" s="16">
        <f t="shared" ca="1" si="23"/>
        <v>4.5999999999999996</v>
      </c>
      <c r="G30" s="16">
        <f t="shared" ca="1" si="23"/>
        <v>6.4</v>
      </c>
      <c r="H30" s="16">
        <f t="shared" ca="1" si="23"/>
        <v>7.9</v>
      </c>
      <c r="I30" s="16">
        <f t="shared" ca="1" si="23"/>
        <v>9.1999999999999993</v>
      </c>
      <c r="J30" s="16">
        <f t="shared" ca="1" si="23"/>
        <v>10.3</v>
      </c>
      <c r="K30" s="16">
        <f t="shared" ca="1" si="23"/>
        <v>11.2</v>
      </c>
      <c r="L30" s="16">
        <f t="shared" ca="1" si="23"/>
        <v>12</v>
      </c>
      <c r="M30" s="16">
        <f t="shared" ca="1" si="23"/>
        <v>12.6</v>
      </c>
      <c r="N30" s="16">
        <f t="shared" ca="1" si="23"/>
        <v>13.1</v>
      </c>
      <c r="O30" s="16">
        <f t="shared" ca="1" si="23"/>
        <v>13.5</v>
      </c>
      <c r="P30" s="16">
        <f t="shared" ca="1" si="23"/>
        <v>13.9</v>
      </c>
      <c r="Q30" s="16">
        <f t="shared" ca="1" si="23"/>
        <v>14.2</v>
      </c>
      <c r="R30" s="16">
        <f t="shared" ca="1" si="23"/>
        <v>14.5</v>
      </c>
      <c r="S30" s="16">
        <f t="shared" ca="1" si="23"/>
        <v>14.7</v>
      </c>
      <c r="T30" s="16">
        <f t="shared" ca="1" si="23"/>
        <v>14.9</v>
      </c>
      <c r="U30" s="16">
        <f t="shared" ca="1" si="23"/>
        <v>15</v>
      </c>
      <c r="V30" s="17">
        <f t="shared" ca="1" si="23"/>
        <v>15.1</v>
      </c>
      <c r="W30" s="14" t="s">
        <v>25</v>
      </c>
    </row>
    <row r="32" spans="1:48" ht="15" customHeight="1" x14ac:dyDescent="0.3"/>
    <row r="33" spans="1:26" ht="15" customHeight="1" x14ac:dyDescent="0.3">
      <c r="A33" s="35" t="s">
        <v>63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</row>
    <row r="34" spans="1:26" x14ac:dyDescent="0.3">
      <c r="A34" s="37" t="s">
        <v>64</v>
      </c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</row>
    <row r="35" spans="1:26" x14ac:dyDescent="0.3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</row>
    <row r="36" spans="1:26" x14ac:dyDescent="0.3">
      <c r="A36" s="38" t="s">
        <v>60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</row>
    <row r="37" spans="1:26" x14ac:dyDescent="0.3">
      <c r="A37" s="39" t="s">
        <v>61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</row>
    <row r="38" spans="1:26" x14ac:dyDescent="0.3">
      <c r="Z38">
        <f>100*0.2*0.05*0.5*0.5</f>
        <v>0.25</v>
      </c>
    </row>
    <row r="40" spans="1:26" x14ac:dyDescent="0.3">
      <c r="G40" s="1"/>
    </row>
  </sheetData>
  <mergeCells count="2">
    <mergeCell ref="A36:O36"/>
    <mergeCell ref="A37:O37"/>
  </mergeCells>
  <hyperlinks>
    <hyperlink ref="A34" r:id="rId1" xr:uid="{7016609E-AF53-4E37-9110-ADFB6BA08D4F}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Procent In-Market</vt:lpstr>
      <vt:lpstr>Opóźnienie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Bielobradek, Igor</cp:lastModifiedBy>
  <dcterms:created xsi:type="dcterms:W3CDTF">2024-09-13T09:50:20Z</dcterms:created>
  <dcterms:modified xsi:type="dcterms:W3CDTF">2024-09-22T10:00:13Z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2024-09-13T10:18:01Z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7c34345a-71db-4b27-a467-06d743dbc49c</vt:lpwstr>
  </property>
  <property fmtid="{D5CDD505-2E9C-101B-9397-08002B2CF9AE}" pid="8" name="MSIP_Label_ea60d57e-af5b-4752-ac57-3e4f28ca11dc_ContentBits">
    <vt:lpwstr>0</vt:lpwstr>
  </property>
</Properties>
</file>